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<sst xmlns="http://schemas.openxmlformats.org/spreadsheetml/2006/main" count="164" uniqueCount="113">
  <si>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</si>
  <si>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</si>
  <si>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</si>
  <si>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</si>
  <si>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</si>
  <si>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</si>
  <si>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</si>
  <si>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</si>
  <si>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</si>
  <si>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</si>
  <si>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</si>
  <si>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</si>
  <si>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</si>
  <si>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</si>
  <si>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</si>
  <si>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</si>
  <si>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</si>
  <si>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</si>
  <si>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</si>
  <si>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</si>
  <si>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</si>
  <si>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</si>
  <si>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</si>
  <si>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</si>
  <si>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</si>
  <si>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</si>
  <si>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</si>
  <si>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</si>
  <si>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</si>
  <si>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</si>
  <si>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</si>
  <si>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</si>
  <si>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</si>
  <si>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</si>
  <si>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</si>
  <si>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</si>
  <si>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</si>
  <si>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</si>
  <si>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</si>
  <si>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</si>
  <si>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</si>
  <si>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</si>
  <si>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</si>
  <si>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</si>
  <si>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</si>
  <si>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</si>
  <si>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</si>
  <si>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</si>
  <si>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</si>
  <si>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</si>
  <si>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</si>
  <si>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</si>
  <si>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</si>
  <si>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</si>
  <si>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</si>
  <si>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</si>
  <si>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</si>
  <si>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</si>
  <si>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</si>
  <si>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</si>
  <si>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</si>
  <si>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</si>
  <si>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</si>
  <si>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</si>
  <si>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</si>
  <si>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</si>
  <si>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</si>
  <si>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</si>
  <si>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</si>
  <si>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</si>
  <si>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</si>
  <si>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</si>
  <si>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</si>
  <si>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</si>
  <si>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</si>
  <si>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</si>
  <si>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</si>
  <si>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</si>
  <si>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</si>
  <si>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</si>
  <si>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</si>
  <si>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</si>
  <si>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</si>
  <si>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</si>
  <si>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</si>
  <si>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</si>
  <si>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</si>
  <si>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</si>
  <si>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</si>
  <si>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</si>
  <si>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</si>
  <si>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</si>
  <si>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</si>
  <si>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</si>
  <si>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</si>
  <si>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</si>
  <si>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</si>
  <si>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</si>
  <si>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</si>
  <si>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</si>
  <si>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</si>
  <si>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</si>
  <si>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</si>
  <si>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</si>
  <si>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</si>
  <si>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</si>
  <si>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січень, тис.грн.</t>
  </si>
  <si>
    <t>Відсоток виконання тимчасового плану січня</t>
  </si>
  <si>
    <t>Відхилення від тимчасового плану січня, тис.грн.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</si>
  <si>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</si>
  <si>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</si>
  <si>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</si>
  <si>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25.01.2018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</si>
</sst>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75"/>
          <c:w val="0.855"/>
          <c:h val="0.64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4376.4</c:v>
                </c:pt>
                <c:pt idx="1">
                  <c:v>4339.21</c:v>
                </c:pt>
                <c:pt idx="3">
                  <c:v>37.1899999999996</c:v>
                </c:pt>
              </c:numCache>
            </c:numRef>
          </c:val>
          <c:shape val="box"/>
        </c:ser>
        <c:shape val="box"/>
        <c:axId val="10846793"/>
        <c:axId val="30512274"/>
      </c:bar3D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12274"/>
        <c:crosses val="autoZero"/>
        <c:auto val="1"/>
        <c:lblOffset val="100"/>
        <c:tickLblSkip val="1"/>
        <c:noMultiLvlLbl val="0"/>
      </c:catAx>
      <c:valAx>
        <c:axId val="30512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6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20367.899999999998</c:v>
                </c:pt>
                <c:pt idx="1">
                  <c:v>8282.7</c:v>
                </c:pt>
                <c:pt idx="2">
                  <c:v>18784.8</c:v>
                </c:pt>
                <c:pt idx="3">
                  <c:v>48.9</c:v>
                </c:pt>
                <c:pt idx="4">
                  <c:v>659.7</c:v>
                </c:pt>
                <c:pt idx="5">
                  <c:v>874.5</c:v>
                </c:pt>
                <c:pt idx="6">
                  <c:v>-1.5916157281026244E-12</c:v>
                </c:pt>
              </c:numCache>
            </c:numRef>
          </c:val>
          <c:shape val="box"/>
        </c:ser>
        <c:shape val="box"/>
        <c:axId val="6175011"/>
        <c:axId val="55575100"/>
      </c:bar3DChart>
      <c:catAx>
        <c:axId val="61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75100"/>
        <c:crosses val="autoZero"/>
        <c:auto val="1"/>
        <c:lblOffset val="100"/>
        <c:tickLblSkip val="1"/>
        <c:noMultiLvlLbl val="0"/>
      </c:catAx>
      <c:valAx>
        <c:axId val="5557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10253</c:v>
                </c:pt>
                <c:pt idx="1">
                  <c:v>10253</c:v>
                </c:pt>
                <c:pt idx="2">
                  <c:v>10253</c:v>
                </c:pt>
              </c:numCache>
            </c:numRef>
          </c:val>
          <c:shape val="box"/>
        </c:ser>
        <c:shape val="box"/>
        <c:axId val="30413853"/>
        <c:axId val="5289222"/>
      </c:bar3D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9222"/>
        <c:crosses val="autoZero"/>
        <c:auto val="1"/>
        <c:lblOffset val="100"/>
        <c:tickLblSkip val="1"/>
        <c:noMultiLvlLbl val="0"/>
      </c:catAx>
      <c:valAx>
        <c:axId val="5289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3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445.20000000000005</c:v>
                </c:pt>
                <c:pt idx="1">
                  <c:v>364.6</c:v>
                </c:pt>
                <c:pt idx="3">
                  <c:v>44.8</c:v>
                </c:pt>
                <c:pt idx="4">
                  <c:v>5.1</c:v>
                </c:pt>
                <c:pt idx="5">
                  <c:v>30.700000000000024</c:v>
                </c:pt>
              </c:numCache>
            </c:numRef>
          </c:val>
          <c:shape val="box"/>
        </c:ser>
        <c:shape val="box"/>
        <c:axId val="47602999"/>
        <c:axId val="25773808"/>
      </c:bar3D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73808"/>
        <c:crosses val="autoZero"/>
        <c:auto val="1"/>
        <c:lblOffset val="100"/>
        <c:tickLblSkip val="1"/>
        <c:noMultiLvlLbl val="0"/>
      </c:catAx>
      <c:valAx>
        <c:axId val="2577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632.9</c:v>
                </c:pt>
                <c:pt idx="1">
                  <c:v>632.9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0637681"/>
        <c:axId val="7303674"/>
      </c:bar3D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03674"/>
        <c:crosses val="autoZero"/>
        <c:auto val="1"/>
        <c:lblOffset val="100"/>
        <c:tickLblSkip val="2"/>
        <c:noMultiLvlLbl val="0"/>
      </c:catAx>
      <c:valAx>
        <c:axId val="7303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7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87.7</c:v>
                </c:pt>
                <c:pt idx="1">
                  <c:v>77.7</c:v>
                </c:pt>
                <c:pt idx="5">
                  <c:v>10</c:v>
                </c:pt>
              </c:numCache>
            </c:numRef>
          </c:val>
          <c:shape val="box"/>
        </c:ser>
        <c:shape val="box"/>
        <c:axId val="65733067"/>
        <c:axId val="54726692"/>
      </c:bar3D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26692"/>
        <c:crosses val="autoZero"/>
        <c:auto val="1"/>
        <c:lblOffset val="100"/>
        <c:tickLblSkip val="1"/>
        <c:noMultiLvlLbl val="0"/>
      </c:catAx>
      <c:valAx>
        <c:axId val="54726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3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325"/>
          <c:w val="0.85425"/>
          <c:h val="0.70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627.6</c:v>
                </c:pt>
              </c:numCache>
            </c:numRef>
          </c:val>
          <c:shape val="box"/>
        </c:ser>
        <c:shape val="box"/>
        <c:axId val="22778181"/>
        <c:axId val="3677038"/>
      </c:bar3D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7038"/>
        <c:crosses val="autoZero"/>
        <c:auto val="1"/>
        <c:lblOffset val="100"/>
        <c:tickLblSkip val="1"/>
        <c:noMultiLvlLbl val="0"/>
      </c:catAx>
      <c:valAx>
        <c:axId val="367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20367.899999999998</c:v>
                </c:pt>
                <c:pt idx="1">
                  <c:v>10253</c:v>
                </c:pt>
                <c:pt idx="2">
                  <c:v>445.20000000000005</c:v>
                </c:pt>
                <c:pt idx="3">
                  <c:v>632.9</c:v>
                </c:pt>
                <c:pt idx="4">
                  <c:v>87.7</c:v>
                </c:pt>
                <c:pt idx="5">
                  <c:v>4376.4</c:v>
                </c:pt>
                <c:pt idx="6">
                  <c:v>627.6</c:v>
                </c:pt>
              </c:numCache>
            </c:numRef>
          </c:val>
          <c:shape val="box"/>
        </c:ser>
        <c:shape val="box"/>
        <c:axId val="33093343"/>
        <c:axId val="29404632"/>
      </c:bar3D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3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99"/>
          <c:w val="0.84125"/>
          <c:h val="0.4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5450.8</c:v>
                </c:pt>
                <c:pt idx="4">
                  <c:v>0</c:v>
                </c:pt>
                <c:pt idx="5">
                  <c:v>143056.53000000006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24436.309999999998</c:v>
                </c:pt>
                <c:pt idx="1">
                  <c:v>659.7</c:v>
                </c:pt>
                <c:pt idx="2">
                  <c:v>48.9</c:v>
                </c:pt>
                <c:pt idx="3">
                  <c:v>1144.5</c:v>
                </c:pt>
                <c:pt idx="4">
                  <c:v>0</c:v>
                </c:pt>
                <c:pt idx="5">
                  <c:v>16170.989999999994</c:v>
                </c:pt>
              </c:numCache>
            </c:numRef>
          </c:val>
          <c:shape val="box"/>
        </c:ser>
        <c:shape val="box"/>
        <c:axId val="63315097"/>
        <c:axId val="32964962"/>
      </c:bar3D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64962"/>
        <c:crosses val="autoZero"/>
        <c:auto val="1"/>
        <c:lblOffset val="100"/>
        <c:tickLblSkip val="1"/>
        <c:noMultiLvlLbl val="0"/>
      </c:catAx>
      <c:valAx>
        <c:axId val="3296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5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5" sqref="D12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7" t="s">
        <v>106</v>
      </c>
      <c r="C3" s="161" t="s">
        <v>109</v>
      </c>
      <c r="D3" s="161" t="s">
        <v>23</v>
      </c>
      <c r="E3" s="161" t="s">
        <v>22</v>
      </c>
      <c r="F3" s="161" t="s">
        <v>107</v>
      </c>
      <c r="G3" s="161" t="s">
        <v>110</v>
      </c>
      <c r="H3" s="161" t="s">
        <v>108</v>
      </c>
      <c r="I3" s="161" t="s">
        <v>111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9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37010.6+B7</f>
        <v>56190.2</v>
      </c>
      <c r="C6" s="40">
        <f>111031.8+C7</f>
        <v>168570.6</v>
      </c>
      <c r="D6" s="41">
        <f>18784.8+19.1+1564</f>
        <v>20367.899999999998</v>
      </c>
      <c r="E6" s="3">
        <f>D6/D152*100</f>
        <v>47.969166564610795</v>
      </c>
      <c r="F6" s="3">
        <f>D6/B6*100</f>
        <v>36.248135795921705</v>
      </c>
      <c r="G6" s="3">
        <f aca="true" t="shared" si="0" ref="G6:G43">D6/C6*100</f>
        <v>12.0827119319739</v>
      </c>
      <c r="H6" s="41">
        <f>B6-D6</f>
        <v>35822.3</v>
      </c>
      <c r="I6" s="41">
        <f aca="true" t="shared" si="1" ref="I6:I43">C6-D6</f>
        <v>148202.7</v>
      </c>
      <c r="K6" s="158"/>
    </row>
    <row r="7" spans="1:12" s="95" customFormat="1" ht="18">
      <c r="A7" s="144" t="s">
        <v>82</v>
      </c>
      <c r="B7" s="145">
        <f>19179.6</f>
        <v>19179.6</v>
      </c>
      <c r="C7" s="146">
        <v>57538.8</v>
      </c>
      <c r="D7" s="147">
        <v>8282.7</v>
      </c>
      <c r="E7" s="148">
        <f>D7/D6*100</f>
        <v>40.66545888383192</v>
      </c>
      <c r="F7" s="148">
        <f>D7/B7*100</f>
        <v>43.184946505662275</v>
      </c>
      <c r="G7" s="148">
        <f>D7/C7*100</f>
        <v>14.394982168554089</v>
      </c>
      <c r="H7" s="147">
        <f>B7-D7</f>
        <v>10896.899999999998</v>
      </c>
      <c r="I7" s="147">
        <f t="shared" si="1"/>
        <v>49256.100000000006</v>
      </c>
      <c r="K7" s="158"/>
      <c r="L7" s="143"/>
    </row>
    <row r="8" spans="1:12" s="94" customFormat="1" ht="18">
      <c r="A8" s="105" t="s">
        <v>3</v>
      </c>
      <c r="B8" s="130">
        <v>47930.9</v>
      </c>
      <c r="C8" s="131">
        <v>143792.8</v>
      </c>
      <c r="D8" s="107">
        <v>18784.8</v>
      </c>
      <c r="E8" s="109">
        <f>D8/D6*100</f>
        <v>92.22747558658479</v>
      </c>
      <c r="F8" s="109">
        <f>D8/B8*100</f>
        <v>39.19141931405419</v>
      </c>
      <c r="G8" s="109">
        <f t="shared" si="0"/>
        <v>13.063797352857723</v>
      </c>
      <c r="H8" s="107">
        <f>B8-D8</f>
        <v>29146.100000000002</v>
      </c>
      <c r="I8" s="107">
        <f t="shared" si="1"/>
        <v>125007.99999999999</v>
      </c>
      <c r="K8" s="158"/>
      <c r="L8" s="143"/>
    </row>
    <row r="9" spans="1:12" s="94" customFormat="1" ht="18" hidden="1">
      <c r="A9" s="105" t="s">
        <v>2</v>
      </c>
      <c r="B9" s="130">
        <v>0</v>
      </c>
      <c r="C9" s="131">
        <v>0</v>
      </c>
      <c r="D9" s="107"/>
      <c r="E9" s="132">
        <f>D9/D6*100</f>
        <v>0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K9" s="158"/>
      <c r="L9" s="143"/>
    </row>
    <row r="10" spans="1:12" s="94" customFormat="1" ht="18">
      <c r="A10" s="105" t="s">
        <v>1</v>
      </c>
      <c r="B10" s="130">
        <v>3147.6</v>
      </c>
      <c r="C10" s="131">
        <v>10964.3</v>
      </c>
      <c r="D10" s="149">
        <v>48.9</v>
      </c>
      <c r="E10" s="109">
        <f>D10/D6*100</f>
        <v>0.2400836610548952</v>
      </c>
      <c r="F10" s="109">
        <f aca="true" t="shared" si="3" ref="F10:F41">D10/B10*100</f>
        <v>1.5535646206633624</v>
      </c>
      <c r="G10" s="109">
        <f t="shared" si="0"/>
        <v>0.445992904243773</v>
      </c>
      <c r="H10" s="107">
        <f t="shared" si="2"/>
        <v>3098.7</v>
      </c>
      <c r="I10" s="107">
        <f t="shared" si="1"/>
        <v>10915.4</v>
      </c>
      <c r="K10" s="158"/>
      <c r="L10" s="143"/>
    </row>
    <row r="11" spans="1:12" s="94" customFormat="1" ht="18">
      <c r="A11" s="105" t="s">
        <v>0</v>
      </c>
      <c r="B11" s="130">
        <v>3754.9</v>
      </c>
      <c r="C11" s="131">
        <v>9846.2</v>
      </c>
      <c r="D11" s="150">
        <f>19.1+640.6</f>
        <v>659.7</v>
      </c>
      <c r="E11" s="109">
        <f>D11/D6*100</f>
        <v>3.2389200653970227</v>
      </c>
      <c r="F11" s="109">
        <f t="shared" si="3"/>
        <v>17.569043116993797</v>
      </c>
      <c r="G11" s="109">
        <f t="shared" si="0"/>
        <v>6.700046718531007</v>
      </c>
      <c r="H11" s="107">
        <f t="shared" si="2"/>
        <v>3095.2</v>
      </c>
      <c r="I11" s="107">
        <f t="shared" si="1"/>
        <v>9186.5</v>
      </c>
      <c r="K11" s="158"/>
      <c r="L11" s="143"/>
    </row>
    <row r="12" spans="1:12" s="94" customFormat="1" ht="18">
      <c r="A12" s="105" t="s">
        <v>14</v>
      </c>
      <c r="B12" s="130">
        <v>1165</v>
      </c>
      <c r="C12" s="131">
        <v>3402</v>
      </c>
      <c r="D12" s="107">
        <v>874.5</v>
      </c>
      <c r="E12" s="109">
        <f>D12/D6*100</f>
        <v>4.29352068696331</v>
      </c>
      <c r="F12" s="109">
        <f t="shared" si="3"/>
        <v>75.06437768240343</v>
      </c>
      <c r="G12" s="109">
        <f t="shared" si="0"/>
        <v>25.705467372134038</v>
      </c>
      <c r="H12" s="107">
        <f>B12-D12</f>
        <v>290.5</v>
      </c>
      <c r="I12" s="107">
        <f t="shared" si="1"/>
        <v>2527.5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191.79999999999518</v>
      </c>
      <c r="C13" s="131">
        <f>C6-C8-C9-C10-C11-C12</f>
        <v>565.3000000000175</v>
      </c>
      <c r="D13" s="131">
        <f>D6-D8-D9-D10-D11-D12</f>
        <v>-1.5916157281026244E-12</v>
      </c>
      <c r="E13" s="109">
        <f>D13/D6*100</f>
        <v>-7.814333967186723E-15</v>
      </c>
      <c r="F13" s="109">
        <f t="shared" si="3"/>
        <v>-8.298309322745905E-13</v>
      </c>
      <c r="G13" s="109">
        <f t="shared" si="0"/>
        <v>-2.815524019286353E-13</v>
      </c>
      <c r="H13" s="107">
        <f t="shared" si="2"/>
        <v>191.79999999999677</v>
      </c>
      <c r="I13" s="107">
        <f t="shared" si="1"/>
        <v>565.300000000019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11439.4+B19</f>
        <v>33442.4</v>
      </c>
      <c r="C18" s="40">
        <f>34318.2+C19</f>
        <v>100327</v>
      </c>
      <c r="D18" s="41">
        <v>10253</v>
      </c>
      <c r="E18" s="3">
        <f>D18/D152*100</f>
        <v>24.14720539608671</v>
      </c>
      <c r="F18" s="3">
        <f>D18/B18*100</f>
        <v>30.65868478338875</v>
      </c>
      <c r="G18" s="3">
        <f t="shared" si="0"/>
        <v>10.219581966968015</v>
      </c>
      <c r="H18" s="41">
        <f>B18-D18</f>
        <v>23189.4</v>
      </c>
      <c r="I18" s="41">
        <f t="shared" si="1"/>
        <v>90074</v>
      </c>
      <c r="K18" s="158"/>
    </row>
    <row r="19" spans="1:13" s="95" customFormat="1" ht="18">
      <c r="A19" s="144" t="s">
        <v>83</v>
      </c>
      <c r="B19" s="145">
        <v>22003</v>
      </c>
      <c r="C19" s="146">
        <v>66008.8</v>
      </c>
      <c r="D19" s="147">
        <v>10253</v>
      </c>
      <c r="E19" s="148">
        <f>D19/D18*100</f>
        <v>100</v>
      </c>
      <c r="F19" s="148">
        <f t="shared" si="3"/>
        <v>46.598191155751486</v>
      </c>
      <c r="G19" s="148">
        <f t="shared" si="0"/>
        <v>15.532777447855436</v>
      </c>
      <c r="H19" s="147">
        <f t="shared" si="2"/>
        <v>11750</v>
      </c>
      <c r="I19" s="147">
        <f t="shared" si="1"/>
        <v>55755.8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33442.4</v>
      </c>
      <c r="C25" s="131">
        <f>C18</f>
        <v>100327</v>
      </c>
      <c r="D25" s="131">
        <f>D18</f>
        <v>10253</v>
      </c>
      <c r="E25" s="109">
        <f>D25/D18*100</f>
        <v>100</v>
      </c>
      <c r="F25" s="109">
        <f t="shared" si="3"/>
        <v>30.65868478338875</v>
      </c>
      <c r="G25" s="109">
        <f t="shared" si="0"/>
        <v>10.219581966968015</v>
      </c>
      <c r="H25" s="107">
        <f t="shared" si="2"/>
        <v>23189.4</v>
      </c>
      <c r="I25" s="107">
        <f t="shared" si="1"/>
        <v>90074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v>1783.6</v>
      </c>
      <c r="C33" s="40">
        <v>5350.83</v>
      </c>
      <c r="D33" s="43">
        <f>364.6+44.8+35.8</f>
        <v>445.20000000000005</v>
      </c>
      <c r="E33" s="3">
        <f>D33/D152*100</f>
        <v>1.0485063729969575</v>
      </c>
      <c r="F33" s="3">
        <f>D33/B33*100</f>
        <v>24.960753532182107</v>
      </c>
      <c r="G33" s="3">
        <f t="shared" si="0"/>
        <v>8.320204529016994</v>
      </c>
      <c r="H33" s="41">
        <f t="shared" si="2"/>
        <v>1338.3999999999999</v>
      </c>
      <c r="I33" s="41">
        <f t="shared" si="1"/>
        <v>4905.63</v>
      </c>
      <c r="K33" s="158"/>
    </row>
    <row r="34" spans="1:11" s="94" customFormat="1" ht="18">
      <c r="A34" s="105" t="s">
        <v>3</v>
      </c>
      <c r="B34" s="130">
        <v>944.5</v>
      </c>
      <c r="C34" s="131">
        <v>2883.5</v>
      </c>
      <c r="D34" s="107">
        <v>364.6</v>
      </c>
      <c r="E34" s="109">
        <f>D34/D33*100</f>
        <v>81.89577717879605</v>
      </c>
      <c r="F34" s="109">
        <f t="shared" si="3"/>
        <v>38.60243515087348</v>
      </c>
      <c r="G34" s="109">
        <f t="shared" si="0"/>
        <v>12.6443558175828</v>
      </c>
      <c r="H34" s="107">
        <f t="shared" si="2"/>
        <v>579.9</v>
      </c>
      <c r="I34" s="107">
        <f t="shared" si="1"/>
        <v>2518.9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177.1</v>
      </c>
      <c r="C36" s="131">
        <v>476.8</v>
      </c>
      <c r="D36" s="107"/>
      <c r="E36" s="109">
        <f>D36/D33*100</f>
        <v>0</v>
      </c>
      <c r="F36" s="109">
        <f t="shared" si="3"/>
        <v>0</v>
      </c>
      <c r="G36" s="109">
        <f t="shared" si="0"/>
        <v>0</v>
      </c>
      <c r="H36" s="107">
        <f t="shared" si="2"/>
        <v>177.1</v>
      </c>
      <c r="I36" s="107">
        <f t="shared" si="1"/>
        <v>476.8</v>
      </c>
      <c r="K36" s="158"/>
    </row>
    <row r="37" spans="1:12" s="95" customFormat="1" ht="18">
      <c r="A37" s="121" t="s">
        <v>7</v>
      </c>
      <c r="B37" s="141">
        <v>78.5</v>
      </c>
      <c r="C37" s="142">
        <v>235.5</v>
      </c>
      <c r="D37" s="112">
        <v>44.8</v>
      </c>
      <c r="E37" s="116">
        <f>D37/D33*100</f>
        <v>10.062893081761004</v>
      </c>
      <c r="F37" s="116">
        <f t="shared" si="3"/>
        <v>57.07006369426752</v>
      </c>
      <c r="G37" s="116">
        <f t="shared" si="0"/>
        <v>19.023354564755838</v>
      </c>
      <c r="H37" s="112">
        <f t="shared" si="2"/>
        <v>33.7</v>
      </c>
      <c r="I37" s="112">
        <f t="shared" si="1"/>
        <v>190.7</v>
      </c>
      <c r="K37" s="158"/>
      <c r="L37" s="143"/>
    </row>
    <row r="38" spans="1:11" s="94" customFormat="1" ht="18">
      <c r="A38" s="105" t="s">
        <v>14</v>
      </c>
      <c r="B38" s="130">
        <v>5.1</v>
      </c>
      <c r="C38" s="131">
        <v>15.3</v>
      </c>
      <c r="D38" s="131">
        <v>5.1</v>
      </c>
      <c r="E38" s="109">
        <f>D38/D33*100</f>
        <v>1.1455525606469001</v>
      </c>
      <c r="F38" s="109">
        <f t="shared" si="3"/>
        <v>100</v>
      </c>
      <c r="G38" s="109">
        <f t="shared" si="0"/>
        <v>33.33333333333333</v>
      </c>
      <c r="H38" s="107">
        <f t="shared" si="2"/>
        <v>0</v>
      </c>
      <c r="I38" s="107">
        <f t="shared" si="1"/>
        <v>10.200000000000001</v>
      </c>
      <c r="K38" s="158"/>
    </row>
    <row r="39" spans="1:11" s="94" customFormat="1" ht="18.75" thickBot="1">
      <c r="A39" s="105" t="s">
        <v>28</v>
      </c>
      <c r="B39" s="130">
        <f>B33-B34-B36-B37-B35-B38</f>
        <v>578.3999999999999</v>
      </c>
      <c r="C39" s="130">
        <f>C33-C34-C36-C37-C35-C38</f>
        <v>1739.73</v>
      </c>
      <c r="D39" s="130">
        <f>D33-D34-D36-D37-D35-D38</f>
        <v>30.700000000000024</v>
      </c>
      <c r="E39" s="109">
        <f>D39/D33*100</f>
        <v>6.895777178796052</v>
      </c>
      <c r="F39" s="109">
        <f t="shared" si="3"/>
        <v>5.307745504840946</v>
      </c>
      <c r="G39" s="109">
        <f t="shared" si="0"/>
        <v>1.7646416397946822</v>
      </c>
      <c r="H39" s="107">
        <f>B39-D39</f>
        <v>547.6999999999998</v>
      </c>
      <c r="I39" s="107">
        <f t="shared" si="1"/>
        <v>1709.03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83.2+90.6</f>
        <v>173.8</v>
      </c>
      <c r="C43" s="40">
        <f>249.6+271.7</f>
        <v>521.3</v>
      </c>
      <c r="D43" s="41"/>
      <c r="E43" s="3">
        <f>D43/D152*100</f>
        <v>0</v>
      </c>
      <c r="F43" s="3">
        <f>D43/B43*100</f>
        <v>0</v>
      </c>
      <c r="G43" s="3">
        <f t="shared" si="0"/>
        <v>0</v>
      </c>
      <c r="H43" s="41">
        <f t="shared" si="2"/>
        <v>173.8</v>
      </c>
      <c r="I43" s="41">
        <f t="shared" si="1"/>
        <v>521.3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982.3</v>
      </c>
      <c r="C45" s="40">
        <v>2947</v>
      </c>
      <c r="D45" s="41">
        <v>237.1</v>
      </c>
      <c r="E45" s="3">
        <f>D45/D152*100</f>
        <v>0.5584026528247497</v>
      </c>
      <c r="F45" s="3">
        <f>D45/B45*100</f>
        <v>24.137228952458518</v>
      </c>
      <c r="G45" s="3">
        <f aca="true" t="shared" si="5" ref="G45:G76">D45/C45*100</f>
        <v>8.045469969460468</v>
      </c>
      <c r="H45" s="41">
        <f>B45-D45</f>
        <v>745.1999999999999</v>
      </c>
      <c r="I45" s="41">
        <f aca="true" t="shared" si="6" ref="I45:I77">C45-D45</f>
        <v>2709.9</v>
      </c>
      <c r="K45" s="158"/>
    </row>
    <row r="46" spans="1:11" s="94" customFormat="1" ht="18">
      <c r="A46" s="105" t="s">
        <v>3</v>
      </c>
      <c r="B46" s="130">
        <v>834.5</v>
      </c>
      <c r="C46" s="131">
        <v>2503.6</v>
      </c>
      <c r="D46" s="107">
        <v>237.1</v>
      </c>
      <c r="E46" s="109">
        <f>D46/D45*100</f>
        <v>100</v>
      </c>
      <c r="F46" s="109">
        <f aca="true" t="shared" si="7" ref="F46:F74">D46/B46*100</f>
        <v>28.41222288795686</v>
      </c>
      <c r="G46" s="109">
        <f t="shared" si="5"/>
        <v>9.470362677744049</v>
      </c>
      <c r="H46" s="107">
        <f aca="true" t="shared" si="8" ref="H46:H74">B46-D46</f>
        <v>597.4</v>
      </c>
      <c r="I46" s="107">
        <f t="shared" si="6"/>
        <v>2266.5</v>
      </c>
      <c r="K46" s="158"/>
    </row>
    <row r="47" spans="1:11" s="94" customFormat="1" ht="18" hidden="1">
      <c r="A47" s="105" t="s">
        <v>2</v>
      </c>
      <c r="B47" s="130">
        <v>0</v>
      </c>
      <c r="C47" s="131">
        <v>0</v>
      </c>
      <c r="D47" s="107"/>
      <c r="E47" s="109">
        <f>D47/D45*100</f>
        <v>0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K47" s="158"/>
    </row>
    <row r="48" spans="1:11" s="94" customFormat="1" ht="18">
      <c r="A48" s="105" t="s">
        <v>1</v>
      </c>
      <c r="B48" s="130">
        <v>0</v>
      </c>
      <c r="C48" s="131">
        <v>16.4</v>
      </c>
      <c r="D48" s="107"/>
      <c r="E48" s="109">
        <f>D48/D45*100</f>
        <v>0</v>
      </c>
      <c r="F48" s="109" t="e">
        <f t="shared" si="7"/>
        <v>#DIV/0!</v>
      </c>
      <c r="G48" s="109">
        <f t="shared" si="5"/>
        <v>0</v>
      </c>
      <c r="H48" s="107">
        <f t="shared" si="8"/>
        <v>0</v>
      </c>
      <c r="I48" s="107">
        <f t="shared" si="6"/>
        <v>16.4</v>
      </c>
      <c r="K48" s="158"/>
    </row>
    <row r="49" spans="1:11" s="94" customFormat="1" ht="18">
      <c r="A49" s="105" t="s">
        <v>0</v>
      </c>
      <c r="B49" s="130">
        <v>137.5</v>
      </c>
      <c r="C49" s="131">
        <v>398.2</v>
      </c>
      <c r="D49" s="107"/>
      <c r="E49" s="109">
        <f>D49/D45*100</f>
        <v>0</v>
      </c>
      <c r="F49" s="109">
        <f t="shared" si="7"/>
        <v>0</v>
      </c>
      <c r="G49" s="109">
        <f t="shared" si="5"/>
        <v>0</v>
      </c>
      <c r="H49" s="107">
        <f t="shared" si="8"/>
        <v>137.5</v>
      </c>
      <c r="I49" s="107">
        <f t="shared" si="6"/>
        <v>398.2</v>
      </c>
      <c r="K49" s="158"/>
    </row>
    <row r="50" spans="1:11" s="94" customFormat="1" ht="18.75" thickBot="1">
      <c r="A50" s="105" t="s">
        <v>28</v>
      </c>
      <c r="B50" s="131">
        <f>B45-B46-B49-B48-B47</f>
        <v>10.299999999999955</v>
      </c>
      <c r="C50" s="131">
        <f>C45-C46-C49-C48-C47</f>
        <v>28.800000000000104</v>
      </c>
      <c r="D50" s="131">
        <f>D45-D46-D49-D48-D47</f>
        <v>0</v>
      </c>
      <c r="E50" s="109">
        <f>D50/D45*100</f>
        <v>0</v>
      </c>
      <c r="F50" s="109">
        <f t="shared" si="7"/>
        <v>0</v>
      </c>
      <c r="G50" s="109">
        <f t="shared" si="5"/>
        <v>0</v>
      </c>
      <c r="H50" s="107">
        <f t="shared" si="8"/>
        <v>10.299999999999955</v>
      </c>
      <c r="I50" s="107">
        <f t="shared" si="6"/>
        <v>28.800000000000104</v>
      </c>
      <c r="K50" s="158"/>
    </row>
    <row r="51" spans="1:11" ht="18.75" thickBot="1">
      <c r="A51" s="20" t="s">
        <v>4</v>
      </c>
      <c r="B51" s="39">
        <v>2152.8</v>
      </c>
      <c r="C51" s="40">
        <v>6458.5</v>
      </c>
      <c r="D51" s="41">
        <v>632.9</v>
      </c>
      <c r="E51" s="3">
        <f>D51/D152*100</f>
        <v>1.4905653267515144</v>
      </c>
      <c r="F51" s="3">
        <f>D51/B51*100</f>
        <v>29.39892233370494</v>
      </c>
      <c r="G51" s="3">
        <f t="shared" si="5"/>
        <v>9.799489045443988</v>
      </c>
      <c r="H51" s="41">
        <f>B51-D51</f>
        <v>1519.9</v>
      </c>
      <c r="I51" s="41">
        <f t="shared" si="6"/>
        <v>5825.6</v>
      </c>
      <c r="K51" s="158"/>
    </row>
    <row r="52" spans="1:11" s="94" customFormat="1" ht="18">
      <c r="A52" s="105" t="s">
        <v>3</v>
      </c>
      <c r="B52" s="130">
        <v>1512.6</v>
      </c>
      <c r="C52" s="131">
        <v>4517.5</v>
      </c>
      <c r="D52" s="107">
        <v>632.9</v>
      </c>
      <c r="E52" s="109">
        <f>D52/D51*100</f>
        <v>100</v>
      </c>
      <c r="F52" s="109">
        <f t="shared" si="7"/>
        <v>41.841861695094536</v>
      </c>
      <c r="G52" s="109">
        <f t="shared" si="5"/>
        <v>14.009961261759823</v>
      </c>
      <c r="H52" s="107">
        <f t="shared" si="8"/>
        <v>879.6999999999999</v>
      </c>
      <c r="I52" s="107">
        <f t="shared" si="6"/>
        <v>3884.6</v>
      </c>
      <c r="K52" s="158"/>
    </row>
    <row r="53" spans="1:11" s="94" customFormat="1" ht="18">
      <c r="A53" s="105" t="s">
        <v>2</v>
      </c>
      <c r="B53" s="130">
        <v>0</v>
      </c>
      <c r="C53" s="131">
        <v>0</v>
      </c>
      <c r="D53" s="107"/>
      <c r="E53" s="109">
        <f>D53/D51*100</f>
        <v>0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K53" s="158"/>
    </row>
    <row r="54" spans="1:11" s="94" customFormat="1" ht="18">
      <c r="A54" s="105" t="s">
        <v>1</v>
      </c>
      <c r="B54" s="130">
        <v>31.6</v>
      </c>
      <c r="C54" s="131">
        <v>96.3</v>
      </c>
      <c r="D54" s="107"/>
      <c r="E54" s="109">
        <f>D54/D51*100</f>
        <v>0</v>
      </c>
      <c r="F54" s="109">
        <f t="shared" si="7"/>
        <v>0</v>
      </c>
      <c r="G54" s="109">
        <f t="shared" si="5"/>
        <v>0</v>
      </c>
      <c r="H54" s="107">
        <f t="shared" si="8"/>
        <v>31.6</v>
      </c>
      <c r="I54" s="107">
        <f t="shared" si="6"/>
        <v>96.3</v>
      </c>
      <c r="K54" s="158"/>
    </row>
    <row r="55" spans="1:11" s="94" customFormat="1" ht="18">
      <c r="A55" s="105" t="s">
        <v>0</v>
      </c>
      <c r="B55" s="130">
        <v>87.1</v>
      </c>
      <c r="C55" s="131">
        <v>290.8</v>
      </c>
      <c r="D55" s="107"/>
      <c r="E55" s="109">
        <f>D55/D51*100</f>
        <v>0</v>
      </c>
      <c r="F55" s="109">
        <f t="shared" si="7"/>
        <v>0</v>
      </c>
      <c r="G55" s="109">
        <f t="shared" si="5"/>
        <v>0</v>
      </c>
      <c r="H55" s="107">
        <f t="shared" si="8"/>
        <v>87.1</v>
      </c>
      <c r="I55" s="107">
        <f t="shared" si="6"/>
        <v>290.8</v>
      </c>
      <c r="K55" s="158"/>
    </row>
    <row r="56" spans="1:11" s="94" customFormat="1" ht="18">
      <c r="A56" s="105" t="s">
        <v>14</v>
      </c>
      <c r="B56" s="130">
        <v>110</v>
      </c>
      <c r="C56" s="131">
        <v>330</v>
      </c>
      <c r="D56" s="131"/>
      <c r="E56" s="109">
        <f>D56/D51*100</f>
        <v>0</v>
      </c>
      <c r="F56" s="109">
        <f>D56/B56*100</f>
        <v>0</v>
      </c>
      <c r="G56" s="109">
        <f>D56/C56*100</f>
        <v>0</v>
      </c>
      <c r="H56" s="107">
        <f t="shared" si="8"/>
        <v>110</v>
      </c>
      <c r="I56" s="107">
        <f t="shared" si="6"/>
        <v>330</v>
      </c>
      <c r="K56" s="158"/>
    </row>
    <row r="57" spans="1:11" s="94" customFormat="1" ht="18.75" thickBot="1">
      <c r="A57" s="105" t="s">
        <v>28</v>
      </c>
      <c r="B57" s="131">
        <f>B51-B52-B55-B54-B53-B56</f>
        <v>411.5000000000002</v>
      </c>
      <c r="C57" s="131">
        <f>C51-C52-C55-C54-C53-C56</f>
        <v>1223.9</v>
      </c>
      <c r="D57" s="131">
        <f>D51-D52-D55-D54-D53-D56</f>
        <v>0</v>
      </c>
      <c r="E57" s="109">
        <f>D57/D51*100</f>
        <v>0</v>
      </c>
      <c r="F57" s="109">
        <f t="shared" si="7"/>
        <v>0</v>
      </c>
      <c r="G57" s="109">
        <f t="shared" si="5"/>
        <v>0</v>
      </c>
      <c r="H57" s="107">
        <f>B57-D57</f>
        <v>411.5000000000002</v>
      </c>
      <c r="I57" s="107">
        <f>C57-D57</f>
        <v>1223.9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366.5</v>
      </c>
      <c r="C59" s="40">
        <v>1077.7</v>
      </c>
      <c r="D59" s="41">
        <v>87.7</v>
      </c>
      <c r="E59" s="3">
        <f>D59/D152*100</f>
        <v>0.20654539288372228</v>
      </c>
      <c r="F59" s="3">
        <f>D59/B59*100</f>
        <v>23.92905866302865</v>
      </c>
      <c r="G59" s="3">
        <f t="shared" si="5"/>
        <v>8.137700658810429</v>
      </c>
      <c r="H59" s="41">
        <f>B59-D59</f>
        <v>278.8</v>
      </c>
      <c r="I59" s="41">
        <f t="shared" si="6"/>
        <v>990</v>
      </c>
      <c r="K59" s="158"/>
    </row>
    <row r="60" spans="1:11" s="94" customFormat="1" ht="18">
      <c r="A60" s="105" t="s">
        <v>3</v>
      </c>
      <c r="B60" s="130">
        <v>247.2</v>
      </c>
      <c r="C60" s="131">
        <v>724.9</v>
      </c>
      <c r="D60" s="107">
        <v>77.7</v>
      </c>
      <c r="E60" s="109">
        <f>D60/D59*100</f>
        <v>88.59749144811857</v>
      </c>
      <c r="F60" s="109">
        <f t="shared" si="7"/>
        <v>31.43203883495146</v>
      </c>
      <c r="G60" s="109">
        <f t="shared" si="5"/>
        <v>10.718719823423921</v>
      </c>
      <c r="H60" s="107">
        <f t="shared" si="8"/>
        <v>169.5</v>
      </c>
      <c r="I60" s="107">
        <f t="shared" si="6"/>
        <v>647.1999999999999</v>
      </c>
      <c r="K60" s="158"/>
    </row>
    <row r="61" spans="1:11" s="94" customFormat="1" ht="18">
      <c r="A61" s="105" t="s">
        <v>1</v>
      </c>
      <c r="B61" s="130">
        <v>0</v>
      </c>
      <c r="C61" s="131">
        <v>0</v>
      </c>
      <c r="D61" s="107"/>
      <c r="E61" s="109">
        <f>D61/D59*100</f>
        <v>0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K61" s="158"/>
    </row>
    <row r="62" spans="1:11" s="94" customFormat="1" ht="18">
      <c r="A62" s="105" t="s">
        <v>0</v>
      </c>
      <c r="B62" s="130">
        <v>103.2</v>
      </c>
      <c r="C62" s="131">
        <v>322.2</v>
      </c>
      <c r="D62" s="107"/>
      <c r="E62" s="109">
        <f>D62/D59*100</f>
        <v>0</v>
      </c>
      <c r="F62" s="109">
        <f t="shared" si="7"/>
        <v>0</v>
      </c>
      <c r="G62" s="109">
        <f t="shared" si="5"/>
        <v>0</v>
      </c>
      <c r="H62" s="107">
        <f t="shared" si="8"/>
        <v>103.2</v>
      </c>
      <c r="I62" s="107">
        <f t="shared" si="6"/>
        <v>322.2</v>
      </c>
      <c r="K62" s="158"/>
    </row>
    <row r="63" spans="1:11" s="94" customFormat="1" ht="18">
      <c r="A63" s="105" t="s">
        <v>14</v>
      </c>
      <c r="B63" s="130">
        <v>0</v>
      </c>
      <c r="C63" s="131">
        <v>0</v>
      </c>
      <c r="D63" s="107"/>
      <c r="E63" s="109">
        <f>D63/D59*100</f>
        <v>0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K63" s="158"/>
    </row>
    <row r="64" spans="1:11" s="94" customFormat="1" ht="18.75" thickBot="1">
      <c r="A64" s="105" t="s">
        <v>28</v>
      </c>
      <c r="B64" s="131">
        <f>B59-B60-B62-B63-B61</f>
        <v>16.10000000000001</v>
      </c>
      <c r="C64" s="131">
        <f>C59-C60-C62-C63-C61</f>
        <v>30.60000000000008</v>
      </c>
      <c r="D64" s="131">
        <f>D59-D60-D62-D63-D61</f>
        <v>10</v>
      </c>
      <c r="E64" s="109">
        <f>D64/D59*100</f>
        <v>11.402508551881413</v>
      </c>
      <c r="F64" s="109">
        <f t="shared" si="7"/>
        <v>62.111801242235984</v>
      </c>
      <c r="G64" s="109">
        <f t="shared" si="5"/>
        <v>32.67973856209142</v>
      </c>
      <c r="H64" s="107">
        <f t="shared" si="8"/>
        <v>6.1000000000000085</v>
      </c>
      <c r="I64" s="107">
        <f t="shared" si="6"/>
        <v>20.60000000000008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30.6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30.6</v>
      </c>
      <c r="I69" s="41">
        <f t="shared" si="6"/>
        <v>91.9</v>
      </c>
      <c r="K69" s="158"/>
    </row>
    <row r="70" spans="1:11" s="94" customFormat="1" ht="18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K70" s="158"/>
    </row>
    <row r="71" spans="1:11" s="94" customFormat="1" ht="18.75" thickBot="1">
      <c r="A71" s="105" t="s">
        <v>9</v>
      </c>
      <c r="B71" s="130">
        <v>30.6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30.6</v>
      </c>
      <c r="I71" s="107">
        <f t="shared" si="6"/>
        <v>91.9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f>76.1-25.2</f>
        <v>50.89999999999999</v>
      </c>
      <c r="C77" s="54">
        <v>228.2</v>
      </c>
      <c r="D77" s="55"/>
      <c r="E77" s="35"/>
      <c r="F77" s="35"/>
      <c r="G77" s="35"/>
      <c r="H77" s="55">
        <f>B77-D77</f>
        <v>50.89999999999999</v>
      </c>
      <c r="I77" s="55">
        <f t="shared" si="6"/>
        <v>228.2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" hidden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2.25" hidden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13364.7-393.5-16.7+25.2+29.8</f>
        <v>13009.5</v>
      </c>
      <c r="C90" s="40">
        <f>40094.1-1180.6-50</f>
        <v>38863.5</v>
      </c>
      <c r="D90" s="41">
        <f>3076.1+1190.1+85.4+19.6+5.2</f>
        <v>4376.4</v>
      </c>
      <c r="E90" s="3">
        <f>D90/D152*100</f>
        <v>10.307015477951222</v>
      </c>
      <c r="F90" s="3">
        <f aca="true" t="shared" si="11" ref="F90:F96">D90/B90*100</f>
        <v>33.64003228410008</v>
      </c>
      <c r="G90" s="3">
        <f t="shared" si="9"/>
        <v>11.260951792813307</v>
      </c>
      <c r="H90" s="41">
        <f aca="true" t="shared" si="12" ref="H90:H96">B90-D90</f>
        <v>8633.1</v>
      </c>
      <c r="I90" s="41">
        <f t="shared" si="10"/>
        <v>34487.1</v>
      </c>
      <c r="J90" s="94"/>
      <c r="K90" s="158"/>
    </row>
    <row r="91" spans="1:11" s="94" customFormat="1" ht="18">
      <c r="A91" s="105" t="s">
        <v>3</v>
      </c>
      <c r="B91" s="130">
        <f>25+12517.8+27.4</f>
        <v>12570.199999999999</v>
      </c>
      <c r="C91" s="131">
        <v>37361.9</v>
      </c>
      <c r="D91" s="107">
        <f>3071.3+1190.01+77.9</f>
        <v>4339.21</v>
      </c>
      <c r="E91" s="109">
        <f>D91/D90*100</f>
        <v>99.15021478841058</v>
      </c>
      <c r="F91" s="109">
        <f t="shared" si="11"/>
        <v>34.519816709360235</v>
      </c>
      <c r="G91" s="109">
        <f t="shared" si="9"/>
        <v>11.613997146826044</v>
      </c>
      <c r="H91" s="107">
        <f t="shared" si="12"/>
        <v>8230.989999999998</v>
      </c>
      <c r="I91" s="107">
        <f t="shared" si="10"/>
        <v>33022.69</v>
      </c>
      <c r="K91" s="158"/>
    </row>
    <row r="92" spans="1:11" s="94" customFormat="1" ht="18">
      <c r="A92" s="105" t="s">
        <v>26</v>
      </c>
      <c r="B92" s="130">
        <v>171</v>
      </c>
      <c r="C92" s="131">
        <v>513.1</v>
      </c>
      <c r="D92" s="107"/>
      <c r="E92" s="109">
        <f>D92/D90*100</f>
        <v>0</v>
      </c>
      <c r="F92" s="109">
        <f t="shared" si="11"/>
        <v>0</v>
      </c>
      <c r="G92" s="109">
        <f t="shared" si="9"/>
        <v>0</v>
      </c>
      <c r="H92" s="107">
        <f t="shared" si="12"/>
        <v>171</v>
      </c>
      <c r="I92" s="107">
        <f t="shared" si="10"/>
        <v>513.1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268.3000000000011</v>
      </c>
      <c r="C94" s="131">
        <f>C90-C91-C92-C93</f>
        <v>988.4999999999985</v>
      </c>
      <c r="D94" s="131">
        <f>D90-D91-D92-D93</f>
        <v>37.1899999999996</v>
      </c>
      <c r="E94" s="109">
        <f>D94/D90*100</f>
        <v>0.8497852115894251</v>
      </c>
      <c r="F94" s="109">
        <f t="shared" si="11"/>
        <v>13.861349235929724</v>
      </c>
      <c r="G94" s="109">
        <f>D94/C94*100</f>
        <v>3.762266059686359</v>
      </c>
      <c r="H94" s="107">
        <f t="shared" si="12"/>
        <v>231.1100000000015</v>
      </c>
      <c r="I94" s="107">
        <f>C94-D94</f>
        <v>951.3099999999989</v>
      </c>
      <c r="K94" s="158"/>
    </row>
    <row r="95" spans="1:11" ht="18">
      <c r="A95" s="83" t="s">
        <v>12</v>
      </c>
      <c r="B95" s="92">
        <v>2841.3</v>
      </c>
      <c r="C95" s="86">
        <v>8523.8</v>
      </c>
      <c r="D95" s="85">
        <f>627.6</f>
        <v>627.6</v>
      </c>
      <c r="E95" s="82">
        <f>D95/D152*100</f>
        <v>1.4780831080253605</v>
      </c>
      <c r="F95" s="84">
        <f t="shared" si="11"/>
        <v>22.08848062506599</v>
      </c>
      <c r="G95" s="81">
        <f>D95/C95*100</f>
        <v>7.362913254651682</v>
      </c>
      <c r="H95" s="85">
        <f t="shared" si="12"/>
        <v>2213.7000000000003</v>
      </c>
      <c r="I95" s="88">
        <f>C95-D95</f>
        <v>7896.199999999999</v>
      </c>
      <c r="K95" s="158"/>
    </row>
    <row r="96" spans="1:11" s="94" customFormat="1" ht="18.75" thickBot="1">
      <c r="A96" s="133" t="s">
        <v>84</v>
      </c>
      <c r="B96" s="134">
        <v>967.9</v>
      </c>
      <c r="C96" s="135">
        <v>2903.7</v>
      </c>
      <c r="D96" s="136"/>
      <c r="E96" s="137">
        <f>D96/D95*100</f>
        <v>0</v>
      </c>
      <c r="F96" s="138">
        <f t="shared" si="11"/>
        <v>0</v>
      </c>
      <c r="G96" s="139">
        <f>D96/C96*100</f>
        <v>0</v>
      </c>
      <c r="H96" s="140">
        <f t="shared" si="12"/>
        <v>967.9</v>
      </c>
      <c r="I96" s="129">
        <f>C96-D96</f>
        <v>2903.7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v>866.7</v>
      </c>
      <c r="C102" s="71">
        <v>2621.7</v>
      </c>
      <c r="D102" s="66">
        <f>144.5+120.5</f>
        <v>265</v>
      </c>
      <c r="E102" s="17">
        <f>D102/D152*100</f>
        <v>0.6241109363077126</v>
      </c>
      <c r="F102" s="17">
        <f>D102/B102*100</f>
        <v>30.575747086650512</v>
      </c>
      <c r="G102" s="17">
        <f aca="true" t="shared" si="14" ref="G102:G150">D102/C102*100</f>
        <v>10.10794522637983</v>
      </c>
      <c r="H102" s="66">
        <f aca="true" t="shared" si="15" ref="H102:H107">B102-D102</f>
        <v>601.7</v>
      </c>
      <c r="I102" s="66">
        <f aca="true" t="shared" si="16" ref="I102:I150">C102-D102</f>
        <v>2356.7</v>
      </c>
      <c r="K102" s="158"/>
    </row>
    <row r="103" spans="1:11" s="94" customFormat="1" ht="18.75" customHeight="1" hidden="1">
      <c r="A103" s="105" t="s">
        <v>3</v>
      </c>
      <c r="B103" s="122">
        <v>0</v>
      </c>
      <c r="C103" s="123">
        <v>0</v>
      </c>
      <c r="D103" s="123"/>
      <c r="E103" s="124">
        <f>D103/D102*100</f>
        <v>0</v>
      </c>
      <c r="F103" s="109" t="e">
        <f>D103/B103*100</f>
        <v>#DIV/0!</v>
      </c>
      <c r="G103" s="124" t="e">
        <f>D103/C103*100</f>
        <v>#DIV/0!</v>
      </c>
      <c r="H103" s="123">
        <f t="shared" si="15"/>
        <v>0</v>
      </c>
      <c r="I103" s="123">
        <f t="shared" si="16"/>
        <v>0</v>
      </c>
      <c r="K103" s="158"/>
    </row>
    <row r="104" spans="1:11" s="94" customFormat="1" ht="18">
      <c r="A104" s="125" t="s">
        <v>49</v>
      </c>
      <c r="B104" s="106">
        <v>565.6</v>
      </c>
      <c r="C104" s="107">
        <v>1703.5</v>
      </c>
      <c r="D104" s="107">
        <f>144.4+120.5</f>
        <v>264.9</v>
      </c>
      <c r="E104" s="109">
        <f>D104/D102*100</f>
        <v>99.9622641509434</v>
      </c>
      <c r="F104" s="109">
        <f aca="true" t="shared" si="17" ref="F104:F150">D104/B104*100</f>
        <v>46.83521923620933</v>
      </c>
      <c r="G104" s="109">
        <f t="shared" si="14"/>
        <v>15.550337540358086</v>
      </c>
      <c r="H104" s="107">
        <f t="shared" si="15"/>
        <v>300.70000000000005</v>
      </c>
      <c r="I104" s="107">
        <f t="shared" si="16"/>
        <v>1438.6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301.1</v>
      </c>
      <c r="C106" s="127">
        <f>C102-C103-C104</f>
        <v>918.1999999999998</v>
      </c>
      <c r="D106" s="127">
        <f>D102-D103-D104</f>
        <v>0.10000000000002274</v>
      </c>
      <c r="E106" s="128">
        <f>D106/D102*100</f>
        <v>0.037735849056612356</v>
      </c>
      <c r="F106" s="128">
        <f t="shared" si="17"/>
        <v>0.033211557622060024</v>
      </c>
      <c r="G106" s="128">
        <f t="shared" si="14"/>
        <v>0.010890873448053012</v>
      </c>
      <c r="H106" s="129">
        <f>B106-D106</f>
        <v>301</v>
      </c>
      <c r="I106" s="129">
        <f t="shared" si="16"/>
        <v>918.0999999999998</v>
      </c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10288.900000000001</v>
      </c>
      <c r="C107" s="68">
        <f>SUM(C108:C149)-C115-C119+C150-C140-C141-C109-C112-C122-C123-C138-C131-C129-C136</f>
        <v>31564.500000000004</v>
      </c>
      <c r="D107" s="68">
        <f>SUM(D108:D149)-D115-D119+D150-D140-D141-D109-D112-D122-D123-D138-D131-D129-D136</f>
        <v>5167.6</v>
      </c>
      <c r="E107" s="69">
        <f>D107/D152*100</f>
        <v>12.170398771561269</v>
      </c>
      <c r="F107" s="69">
        <f>D107/B107*100</f>
        <v>50.224999757019695</v>
      </c>
      <c r="G107" s="69">
        <f t="shared" si="14"/>
        <v>16.371556653835796</v>
      </c>
      <c r="H107" s="68">
        <f t="shared" si="15"/>
        <v>5121.300000000001</v>
      </c>
      <c r="I107" s="68">
        <f t="shared" si="16"/>
        <v>26396.9</v>
      </c>
      <c r="K107" s="158"/>
      <c r="L107" s="97"/>
    </row>
    <row r="108" spans="1:12" s="94" customFormat="1" ht="36.75">
      <c r="A108" s="98" t="s">
        <v>53</v>
      </c>
      <c r="B108" s="99">
        <v>393.5</v>
      </c>
      <c r="C108" s="100">
        <v>1180.6</v>
      </c>
      <c r="D108" s="101"/>
      <c r="E108" s="102">
        <f>D108/D107*100</f>
        <v>0</v>
      </c>
      <c r="F108" s="102">
        <f t="shared" si="17"/>
        <v>0</v>
      </c>
      <c r="G108" s="102">
        <f t="shared" si="14"/>
        <v>0</v>
      </c>
      <c r="H108" s="103">
        <f aca="true" t="shared" si="18" ref="H108:H150">B108-D108</f>
        <v>393.5</v>
      </c>
      <c r="I108" s="103">
        <f t="shared" si="16"/>
        <v>1180.6</v>
      </c>
      <c r="K108" s="158"/>
      <c r="L108" s="104"/>
    </row>
    <row r="109" spans="1:12" s="94" customFormat="1" ht="18">
      <c r="A109" s="105" t="s">
        <v>26</v>
      </c>
      <c r="B109" s="106">
        <v>175.8</v>
      </c>
      <c r="C109" s="107">
        <v>527.5</v>
      </c>
      <c r="D109" s="108"/>
      <c r="E109" s="109" t="e">
        <f>D109/D108*100</f>
        <v>#DIV/0!</v>
      </c>
      <c r="F109" s="109">
        <f t="shared" si="17"/>
        <v>0</v>
      </c>
      <c r="G109" s="109">
        <f t="shared" si="14"/>
        <v>0</v>
      </c>
      <c r="H109" s="107">
        <f t="shared" si="18"/>
        <v>175.8</v>
      </c>
      <c r="I109" s="107">
        <f t="shared" si="16"/>
        <v>527.5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v>3.3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3.3</v>
      </c>
      <c r="I111" s="103">
        <f t="shared" si="16"/>
        <v>9.9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6.75">
      <c r="A114" s="110" t="s">
        <v>39</v>
      </c>
      <c r="B114" s="111">
        <v>245.3</v>
      </c>
      <c r="C114" s="103">
        <v>735.9</v>
      </c>
      <c r="D114" s="101"/>
      <c r="E114" s="102">
        <f>D114/D107*100</f>
        <v>0</v>
      </c>
      <c r="F114" s="102">
        <f t="shared" si="17"/>
        <v>0</v>
      </c>
      <c r="G114" s="102">
        <f t="shared" si="14"/>
        <v>0</v>
      </c>
      <c r="H114" s="103">
        <f t="shared" si="18"/>
        <v>245.3</v>
      </c>
      <c r="I114" s="103">
        <f t="shared" si="16"/>
        <v>735.9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v>10.1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10.1</v>
      </c>
      <c r="I117" s="103">
        <f t="shared" si="16"/>
        <v>30.3</v>
      </c>
      <c r="K117" s="158"/>
      <c r="L117" s="104"/>
    </row>
    <row r="118" spans="1:12" s="117" customFormat="1" ht="18">
      <c r="A118" s="110" t="s">
        <v>15</v>
      </c>
      <c r="B118" s="111">
        <v>45.4</v>
      </c>
      <c r="C118" s="112">
        <v>136.2</v>
      </c>
      <c r="D118" s="101"/>
      <c r="E118" s="102">
        <f>D118/D107*100</f>
        <v>0</v>
      </c>
      <c r="F118" s="102">
        <f t="shared" si="17"/>
        <v>0</v>
      </c>
      <c r="G118" s="102">
        <f t="shared" si="14"/>
        <v>0</v>
      </c>
      <c r="H118" s="103">
        <f t="shared" si="18"/>
        <v>45.4</v>
      </c>
      <c r="I118" s="103">
        <f t="shared" si="16"/>
        <v>136.2</v>
      </c>
      <c r="K118" s="158"/>
      <c r="L118" s="104"/>
    </row>
    <row r="119" spans="1:12" s="118" customFormat="1" ht="18">
      <c r="A119" s="115" t="s">
        <v>44</v>
      </c>
      <c r="B119" s="106">
        <v>43.2</v>
      </c>
      <c r="C119" s="107">
        <v>129.6</v>
      </c>
      <c r="D119" s="108"/>
      <c r="E119" s="109" t="e">
        <f>D119/D118*100</f>
        <v>#DIV/0!</v>
      </c>
      <c r="F119" s="109">
        <f t="shared" si="17"/>
        <v>0</v>
      </c>
      <c r="G119" s="109">
        <f t="shared" si="14"/>
        <v>0</v>
      </c>
      <c r="H119" s="107">
        <f t="shared" si="18"/>
        <v>43.2</v>
      </c>
      <c r="I119" s="107">
        <f t="shared" si="16"/>
        <v>129.6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v>15.1</v>
      </c>
      <c r="C121" s="112">
        <v>45.2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15.1</v>
      </c>
      <c r="I121" s="103">
        <f t="shared" si="16"/>
        <v>45.2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96</v>
      </c>
      <c r="B124" s="111">
        <v>3529.6</v>
      </c>
      <c r="C124" s="112">
        <v>10588.8</v>
      </c>
      <c r="D124" s="113">
        <v>3529.6</v>
      </c>
      <c r="E124" s="116">
        <f>D124/D107*100</f>
        <v>68.30250019351342</v>
      </c>
      <c r="F124" s="102">
        <f t="shared" si="17"/>
        <v>100</v>
      </c>
      <c r="G124" s="102">
        <f t="shared" si="14"/>
        <v>33.333333333333336</v>
      </c>
      <c r="H124" s="103">
        <f t="shared" si="18"/>
        <v>0</v>
      </c>
      <c r="I124" s="103">
        <f t="shared" si="16"/>
        <v>7059.199999999999</v>
      </c>
      <c r="K124" s="158"/>
      <c r="L124" s="104"/>
    </row>
    <row r="125" spans="1:12" s="117" customFormat="1" ht="18">
      <c r="A125" s="110" t="s">
        <v>92</v>
      </c>
      <c r="B125" s="111">
        <v>59.4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59.4</v>
      </c>
      <c r="I125" s="103">
        <f t="shared" si="16"/>
        <v>178.2</v>
      </c>
      <c r="K125" s="158"/>
      <c r="L125" s="104"/>
    </row>
    <row r="126" spans="1:12" s="117" customFormat="1" ht="36.75">
      <c r="A126" s="110" t="s">
        <v>101</v>
      </c>
      <c r="B126" s="111">
        <v>16.7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16.7</v>
      </c>
      <c r="I126" s="103">
        <f t="shared" si="16"/>
        <v>50.1</v>
      </c>
      <c r="K126" s="158"/>
      <c r="L126" s="104"/>
    </row>
    <row r="127" spans="1:12" s="117" customFormat="1" ht="36.75">
      <c r="A127" s="110" t="s">
        <v>86</v>
      </c>
      <c r="B127" s="111">
        <v>41.3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41.3</v>
      </c>
      <c r="I127" s="103">
        <f t="shared" si="16"/>
        <v>123.9</v>
      </c>
      <c r="K127" s="158"/>
      <c r="L127" s="104"/>
    </row>
    <row r="128" spans="1:12" s="117" customFormat="1" ht="36.75">
      <c r="A128" s="110" t="s">
        <v>58</v>
      </c>
      <c r="B128" s="111">
        <v>96.1</v>
      </c>
      <c r="C128" s="112">
        <v>288.3</v>
      </c>
      <c r="D128" s="113"/>
      <c r="E128" s="116">
        <f>D128/D107*100</f>
        <v>0</v>
      </c>
      <c r="F128" s="102">
        <f t="shared" si="17"/>
        <v>0</v>
      </c>
      <c r="G128" s="102">
        <f t="shared" si="14"/>
        <v>0</v>
      </c>
      <c r="H128" s="103">
        <f t="shared" si="18"/>
        <v>96.1</v>
      </c>
      <c r="I128" s="103">
        <f t="shared" si="16"/>
        <v>288.3</v>
      </c>
      <c r="K128" s="158"/>
      <c r="L128" s="104"/>
    </row>
    <row r="129" spans="1:12" s="118" customFormat="1" ht="18" hidden="1">
      <c r="A129" s="105" t="s">
        <v>89</v>
      </c>
      <c r="B129" s="106"/>
      <c r="C129" s="107"/>
      <c r="D129" s="108"/>
      <c r="E129" s="109" t="e">
        <f>D129/D128*100</f>
        <v>#DIV/0!</v>
      </c>
      <c r="F129" s="109" t="e">
        <f>D129/B129*100</f>
        <v>#DIV/0!</v>
      </c>
      <c r="G129" s="109" t="e">
        <f t="shared" si="14"/>
        <v>#DIV/0!</v>
      </c>
      <c r="H129" s="107">
        <f t="shared" si="18"/>
        <v>0</v>
      </c>
      <c r="I129" s="107">
        <f t="shared" si="16"/>
        <v>0</v>
      </c>
      <c r="K129" s="158"/>
      <c r="L129" s="104"/>
    </row>
    <row r="130" spans="1:12" s="117" customFormat="1" ht="36.7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f>29.8-29.8</f>
        <v>0</v>
      </c>
      <c r="C134" s="112">
        <v>89.5</v>
      </c>
      <c r="D134" s="113"/>
      <c r="E134" s="116">
        <f>D134/D107*100</f>
        <v>0</v>
      </c>
      <c r="F134" s="102" t="e">
        <f t="shared" si="17"/>
        <v>#DIV/0!</v>
      </c>
      <c r="G134" s="102">
        <f t="shared" si="14"/>
        <v>0</v>
      </c>
      <c r="H134" s="103">
        <f t="shared" si="18"/>
        <v>0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8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6.7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8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8">
      <c r="A139" s="110" t="s">
        <v>97</v>
      </c>
      <c r="B139" s="111">
        <v>126</v>
      </c>
      <c r="C139" s="112">
        <v>378</v>
      </c>
      <c r="D139" s="113"/>
      <c r="E139" s="116">
        <f>D139/D107*100</f>
        <v>0</v>
      </c>
      <c r="F139" s="102">
        <f t="shared" si="17"/>
        <v>0</v>
      </c>
      <c r="G139" s="102">
        <f t="shared" si="14"/>
        <v>0</v>
      </c>
      <c r="H139" s="103">
        <f t="shared" si="18"/>
        <v>126</v>
      </c>
      <c r="I139" s="103">
        <f t="shared" si="16"/>
        <v>378</v>
      </c>
      <c r="K139" s="158"/>
      <c r="L139" s="104"/>
    </row>
    <row r="140" spans="1:12" s="118" customFormat="1" ht="18">
      <c r="A140" s="115" t="s">
        <v>44</v>
      </c>
      <c r="B140" s="106">
        <v>115.1</v>
      </c>
      <c r="C140" s="107">
        <v>348</v>
      </c>
      <c r="D140" s="108"/>
      <c r="E140" s="109" t="e">
        <f>D140/D139*100</f>
        <v>#DIV/0!</v>
      </c>
      <c r="F140" s="109">
        <f aca="true" t="shared" si="19" ref="F140:F149">D140/B140*100</f>
        <v>0</v>
      </c>
      <c r="G140" s="109">
        <f t="shared" si="14"/>
        <v>0</v>
      </c>
      <c r="H140" s="107">
        <f t="shared" si="18"/>
        <v>115.1</v>
      </c>
      <c r="I140" s="107">
        <f t="shared" si="16"/>
        <v>348</v>
      </c>
      <c r="K140" s="158">
        <f>B128+B127+B126+B125+B118+B117+B114+B111+B108+B139+B121</f>
        <v>1052.1999999999998</v>
      </c>
      <c r="L140" s="104"/>
    </row>
    <row r="141" spans="1:13" s="118" customFormat="1" ht="18">
      <c r="A141" s="105" t="s">
        <v>26</v>
      </c>
      <c r="B141" s="106">
        <v>8</v>
      </c>
      <c r="C141" s="107">
        <v>21.9</v>
      </c>
      <c r="D141" s="108"/>
      <c r="E141" s="109" t="e">
        <f>D141/D139*100</f>
        <v>#DIV/0!</v>
      </c>
      <c r="F141" s="109">
        <f t="shared" si="19"/>
        <v>0</v>
      </c>
      <c r="G141" s="109">
        <f>D141/C141*100</f>
        <v>0</v>
      </c>
      <c r="H141" s="107">
        <f t="shared" si="18"/>
        <v>8</v>
      </c>
      <c r="I141" s="107">
        <f t="shared" si="16"/>
        <v>21.9</v>
      </c>
      <c r="K141" s="158">
        <f>K140+B144+B124+B150</f>
        <v>10288.9</v>
      </c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98</v>
      </c>
      <c r="B144" s="111">
        <v>3250</v>
      </c>
      <c r="C144" s="112">
        <v>9750</v>
      </c>
      <c r="D144" s="113"/>
      <c r="E144" s="116">
        <f>D144/D107*100</f>
        <v>0</v>
      </c>
      <c r="F144" s="102">
        <f t="shared" si="19"/>
        <v>0</v>
      </c>
      <c r="G144" s="102">
        <f t="shared" si="14"/>
        <v>0</v>
      </c>
      <c r="H144" s="103">
        <f t="shared" si="18"/>
        <v>3250</v>
      </c>
      <c r="I144" s="103">
        <f t="shared" si="16"/>
        <v>9750</v>
      </c>
      <c r="K144" s="158">
        <f>B107-K141</f>
        <v>0</v>
      </c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 hidden="1">
      <c r="A146" s="121" t="s">
        <v>105</v>
      </c>
      <c r="B146" s="111"/>
      <c r="C146" s="112"/>
      <c r="D146" s="113"/>
      <c r="E146" s="116" t="e">
        <f>D146/D109*100</f>
        <v>#DIV/0!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8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8">
      <c r="A150" s="110" t="s">
        <v>100</v>
      </c>
      <c r="B150" s="111">
        <v>2457.1</v>
      </c>
      <c r="C150" s="112">
        <v>7371.3</v>
      </c>
      <c r="D150" s="113">
        <f>819+819</f>
        <v>1638</v>
      </c>
      <c r="E150" s="116">
        <f>D150/D107*100</f>
        <v>31.69749980648657</v>
      </c>
      <c r="F150" s="102">
        <f t="shared" si="17"/>
        <v>66.66395344104839</v>
      </c>
      <c r="G150" s="102">
        <f t="shared" si="14"/>
        <v>22.221317813682795</v>
      </c>
      <c r="H150" s="103">
        <f t="shared" si="18"/>
        <v>819.0999999999999</v>
      </c>
      <c r="I150" s="103">
        <f t="shared" si="16"/>
        <v>5733.3</v>
      </c>
      <c r="K150" s="158"/>
      <c r="L150" s="104"/>
    </row>
    <row r="151" spans="1:12" s="2" customFormat="1" ht="18.75" thickBot="1">
      <c r="A151" s="29" t="s">
        <v>30</v>
      </c>
      <c r="B151" s="64"/>
      <c r="C151" s="64"/>
      <c r="D151" s="45">
        <f>D43+D69+D72+D77+D79+D87+D102+D107+D100+D84+D98</f>
        <v>5432.6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122179.50000000001</v>
      </c>
      <c r="C152" s="41">
        <f>C6+C18+C33+C43+C51+C59+C69+C72+C77+C79+C87+C90+C95+C102+C107+C100+C84+C98+C45</f>
        <v>367146.53</v>
      </c>
      <c r="D152" s="41">
        <f>D6+D18+D33+D43+D51+D59+D69+D72+D77+D79+D87+D90+D95+D102+D107+D100+D84+D98+D45</f>
        <v>42460.399999999994</v>
      </c>
      <c r="E152" s="28">
        <v>100</v>
      </c>
      <c r="F152" s="3">
        <f>D152/B152*100</f>
        <v>34.752474842342615</v>
      </c>
      <c r="G152" s="3">
        <f aca="true" t="shared" si="20" ref="G152:G158">D152/C152*100</f>
        <v>11.564973799425529</v>
      </c>
      <c r="H152" s="41">
        <f aca="true" t="shared" si="21" ref="H152:H158">B152-D152</f>
        <v>79719.10000000002</v>
      </c>
      <c r="I152" s="41">
        <f aca="true" t="shared" si="22" ref="I152:I158">C152-D152</f>
        <v>324686.13</v>
      </c>
      <c r="K152" s="158"/>
      <c r="L152" s="34"/>
    </row>
    <row r="153" spans="1:12" ht="18">
      <c r="A153" s="16" t="s">
        <v>5</v>
      </c>
      <c r="B153" s="52">
        <f>B8+B20+B34+B52+B60+B91+B115+B119+B46+B140+B131+B103</f>
        <v>64198.19999999999</v>
      </c>
      <c r="C153" s="52">
        <f>C8+C20+C34+C52+C60+C91+C115+C119+C46+C140+C131+C103</f>
        <v>192261.8</v>
      </c>
      <c r="D153" s="52">
        <f>D8+D20+D34+D52+D60+D91+D115+D119+D46+D140+D131+D103</f>
        <v>24436.309999999998</v>
      </c>
      <c r="E153" s="6">
        <f>D153/D152*100</f>
        <v>57.55082382643592</v>
      </c>
      <c r="F153" s="6">
        <f aca="true" t="shared" si="23" ref="F153:F158">D153/B153*100</f>
        <v>38.06385537289208</v>
      </c>
      <c r="G153" s="6">
        <f t="shared" si="20"/>
        <v>12.709914293947108</v>
      </c>
      <c r="H153" s="53">
        <f t="shared" si="21"/>
        <v>39761.88999999999</v>
      </c>
      <c r="I153" s="63">
        <f t="shared" si="22"/>
        <v>167825.49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5582.5</v>
      </c>
      <c r="C154" s="53">
        <f>C11+C23+C36+C55+C62+C92+C49+C141+C109+C112+C96+C138</f>
        <v>15300.400000000001</v>
      </c>
      <c r="D154" s="53">
        <f>D11+D23+D36+D55+D62+D92+D49+D141+D109+D112+D96+D138</f>
        <v>659.7</v>
      </c>
      <c r="E154" s="6">
        <f>D154/D152*100</f>
        <v>1.5536829610648986</v>
      </c>
      <c r="F154" s="6">
        <f t="shared" si="23"/>
        <v>11.81728616211375</v>
      </c>
      <c r="G154" s="6">
        <f t="shared" si="20"/>
        <v>4.311651982954694</v>
      </c>
      <c r="H154" s="53">
        <f t="shared" si="21"/>
        <v>4922.8</v>
      </c>
      <c r="I154" s="63">
        <f t="shared" si="22"/>
        <v>14640.7</v>
      </c>
      <c r="K154" s="158"/>
      <c r="L154" s="70"/>
    </row>
    <row r="155" spans="1:12" ht="18">
      <c r="A155" s="16" t="s">
        <v>1</v>
      </c>
      <c r="B155" s="52">
        <f>B22+B10+B54+B48+B61+B35+B123</f>
        <v>3179.2</v>
      </c>
      <c r="C155" s="52">
        <f>C22+C10+C54+C48+C61+C35+C123</f>
        <v>11076.999999999998</v>
      </c>
      <c r="D155" s="52">
        <f>D22+D10+D54+D48+D61+D35+D123</f>
        <v>48.9</v>
      </c>
      <c r="E155" s="6">
        <f>D155/D152*100</f>
        <v>0.11516613126583829</v>
      </c>
      <c r="F155" s="6">
        <f t="shared" si="23"/>
        <v>1.5381227981882235</v>
      </c>
      <c r="G155" s="6">
        <f t="shared" si="20"/>
        <v>0.44145526767175236</v>
      </c>
      <c r="H155" s="53">
        <f t="shared" si="21"/>
        <v>3130.2999999999997</v>
      </c>
      <c r="I155" s="63">
        <f t="shared" si="22"/>
        <v>11028.099999999999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1845.6999999999998</v>
      </c>
      <c r="C156" s="52">
        <f>C12+C24+C104+C63+C38+C93+C129+C56+C136</f>
        <v>5450.8</v>
      </c>
      <c r="D156" s="52">
        <f>D12+D24+D104+D63+D38+D93+D129+D56+D136</f>
        <v>1144.5</v>
      </c>
      <c r="E156" s="6">
        <f>D156/D152*100</f>
        <v>2.6954527041667067</v>
      </c>
      <c r="F156" s="6">
        <f t="shared" si="23"/>
        <v>62.0089938776616</v>
      </c>
      <c r="G156" s="6">
        <f t="shared" si="20"/>
        <v>20.996917883613413</v>
      </c>
      <c r="H156" s="53">
        <f>B156-D156</f>
        <v>701.1999999999998</v>
      </c>
      <c r="I156" s="63">
        <f t="shared" si="22"/>
        <v>4306.3</v>
      </c>
      <c r="K156" s="158"/>
      <c r="L156" s="70"/>
    </row>
    <row r="157" spans="1:12" ht="18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47373.90000000003</v>
      </c>
      <c r="C158" s="65">
        <f>C152-C153-C154-C155-C156-C157</f>
        <v>143056.53000000006</v>
      </c>
      <c r="D158" s="65">
        <f>D152-D153-D154-D155-D156-D157</f>
        <v>16170.989999999994</v>
      </c>
      <c r="E158" s="31">
        <f>D158/D152*100</f>
        <v>38.084874377066626</v>
      </c>
      <c r="F158" s="31">
        <f t="shared" si="23"/>
        <v>34.13480840716087</v>
      </c>
      <c r="G158" s="31">
        <f t="shared" si="20"/>
        <v>11.303916011383743</v>
      </c>
      <c r="H158" s="90">
        <f t="shared" si="21"/>
        <v>31202.910000000036</v>
      </c>
      <c r="I158" s="90">
        <f t="shared" si="22"/>
        <v>126885.54000000007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42460.399999999994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42460.399999999994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2018-01-22T11:06:14Z</cp:lastPrinted>
  <dcterms:created xsi:type="dcterms:W3CDTF">2000-06-20T04:48:00Z</dcterms:created>
  <dcterms:modified xsi:type="dcterms:W3CDTF">2018-01-25T05:50:27Z</dcterms:modified>
  <cp:category/>
  <cp:version/>
  <cp:contentType/>
  <cp:contentStatus/>
</cp:coreProperties>
</file>